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1760" activeTab="0"/>
  </bookViews>
  <sheets>
    <sheet name="Adotabla 2011" sheetId="1" r:id="rId1"/>
    <sheet name="Nyomtatható változat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<sst xmlns="http://schemas.openxmlformats.org/spreadsheetml/2006/main" count="46" uniqueCount="39">
  <si>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Tisztelt Felhasználó! </t>
  </si>
  <si>
    <t>Munkáltató havi költsége</t>
  </si>
  <si>
    <t>Szakképzési hozzájárulás (1,5%)</t>
  </si>
  <si>
    <t>Havi bruttó munkabér</t>
  </si>
  <si>
    <t>Személyi jövedelemadó</t>
  </si>
  <si>
    <t>Adójóváírás</t>
  </si>
  <si>
    <t>Havi nettó munkabér</t>
  </si>
  <si>
    <t>Kiállító:</t>
  </si>
  <si>
    <t>X.Y. KFT</t>
  </si>
  <si>
    <t>Munkavállaló neve:</t>
  </si>
  <si>
    <t>Kiállítás dátuma:</t>
  </si>
  <si>
    <t>Kifizetés jogcíme:</t>
  </si>
  <si>
    <t>Fizetendő adó</t>
  </si>
  <si>
    <t>Adóalap</t>
  </si>
  <si>
    <t>Egészségbiztosítási és munkaerő-piaci járulék (7,5%)</t>
  </si>
  <si>
    <t>TB Járulék (27%)</t>
  </si>
  <si>
    <t>Szakképzési hozzájárulás (1,5 %)</t>
  </si>
  <si>
    <t>Egészségbiztosítási és munkaerőpiaci járulék (7,5%)</t>
  </si>
  <si>
    <t>Kovács Pál</t>
  </si>
  <si>
    <t>Családi pótléknál figyelembe vett eltartottak száma:</t>
  </si>
  <si>
    <t xml:space="preserve">Kedvezményezett eltartottak száma: </t>
  </si>
  <si>
    <t>© Vadász Iván - Bálint Károly 2011.</t>
  </si>
  <si>
    <t>Nyugdíj max</t>
  </si>
  <si>
    <t>Magánnyugdíj</t>
  </si>
  <si>
    <t>CSp. Eltart</t>
  </si>
  <si>
    <t>Kedv eltart</t>
  </si>
  <si>
    <t>Adojovair</t>
  </si>
  <si>
    <t>Adojovjövmax</t>
  </si>
  <si>
    <t>Adojovjövplaf</t>
  </si>
  <si>
    <t>Minadojov</t>
  </si>
  <si>
    <t>Csaladikedv</t>
  </si>
  <si>
    <t>Az itt lévő számok a számításhoz kellenek. A végleges változatban el fognak tűnni. Nem szabad módosítani őket!!!!!</t>
  </si>
  <si>
    <t>Adójóváír</t>
  </si>
  <si>
    <t>Adóalap (havi bruttó munkabér x 1,27)</t>
  </si>
  <si>
    <t>Magánnyugdíjpénztár tagja?</t>
  </si>
  <si>
    <t>2011. január 01.</t>
  </si>
  <si>
    <t xml:space="preserve">Az alábbi táblázat a havi munkabér 2011. január 1. napjától hatályos közterheinek gyors, de csak megközelítő számítására szolgál. Az egyszerűsítés érdekében számos törvényi előírás alkalmazását mellőztük, ezáltal a magánszemély egyedi körülményeinek figyelembe vétele nem lehetséges. 
A munkáltató, illetve a munkavállaló kötelezettségeinek kiszámításához meg kell adnia
• a családi pótléknál figyelembe vett eltartottak számát, 
• a kedvezményezett eltartottak (gyermekek) számát
• a havi bruttó munkabér összegét (szuperbruttósítás nélkül), valamint 
• jeleznie kell ha önkéntesen csatlakozott tagja valamelyik magánnyugdíjpénztárnak. 
A "Nyomtatható változat" munkalapon megadhatja a kiállító, valamint a munkavállaló nevét. Ezt követően azonnal sor kerülhet a nyomtatásra.
</t>
  </si>
  <si>
    <t>Magánnyugdíjpénztárhoz önkéntesen csatlakozott?</t>
  </si>
  <si>
    <t>Adóalap a családi kedvezmény érvényesítése után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</si>
</sst>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dddd&quot;, &quot;mmmm\ dd&quot;, &quot;yyyy"/>
    <numFmt numFmtId="166" formatCode="#,##0\ &quot;Ft&quot;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0FA8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19" fillId="24" borderId="10" xfId="0" applyNumberFormat="1" applyFont="1" applyFill="1" applyBorder="1" applyAlignment="1" applyProtection="1">
      <alignment/>
      <protection/>
    </xf>
    <xf numFmtId="164" fontId="21" fillId="24" borderId="10" xfId="0" applyNumberFormat="1" applyFont="1" applyFill="1" applyBorder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 vertical="top"/>
      <protection/>
    </xf>
    <xf numFmtId="165" fontId="21" fillId="24" borderId="0" xfId="0" applyNumberFormat="1" applyFont="1" applyFill="1" applyAlignment="1" applyProtection="1">
      <alignment horizontal="center" vertical="top"/>
      <protection/>
    </xf>
    <xf numFmtId="165" fontId="20" fillId="0" borderId="0" xfId="0" applyNumberFormat="1" applyFont="1" applyAlignment="1" applyProtection="1">
      <alignment horizontal="center" vertical="top"/>
      <protection/>
    </xf>
    <xf numFmtId="166" fontId="18" fillId="24" borderId="10" xfId="0" applyNumberFormat="1" applyFont="1" applyFill="1" applyBorder="1" applyAlignment="1" applyProtection="1">
      <alignment horizontal="right" indent="1"/>
      <protection/>
    </xf>
    <xf numFmtId="0" fontId="21" fillId="24" borderId="10" xfId="0" applyFont="1" applyFill="1" applyBorder="1" applyAlignment="1" applyProtection="1">
      <alignment vertical="top"/>
      <protection/>
    </xf>
    <xf numFmtId="0" fontId="20" fillId="24" borderId="10" xfId="0" applyFont="1" applyFill="1" applyBorder="1" applyAlignment="1" applyProtection="1">
      <alignment/>
      <protection/>
    </xf>
    <xf numFmtId="1" fontId="19" fillId="24" borderId="10" xfId="0" applyNumberFormat="1" applyFont="1" applyFill="1" applyBorder="1" applyAlignment="1" applyProtection="1">
      <alignment horizontal="right"/>
      <protection/>
    </xf>
    <xf numFmtId="1" fontId="0" fillId="25" borderId="0" xfId="0" applyNumberFormat="1" applyFont="1" applyFill="1" applyAlignment="1" applyProtection="1">
      <alignment/>
      <protection hidden="1"/>
    </xf>
    <xf numFmtId="1" fontId="0" fillId="25" borderId="0" xfId="0" applyNumberFormat="1" applyFont="1" applyFill="1" applyAlignment="1" applyProtection="1">
      <alignment/>
      <protection hidden="1" locked="0"/>
    </xf>
    <xf numFmtId="1" fontId="20" fillId="25" borderId="0" xfId="0" applyNumberFormat="1" applyFont="1" applyFill="1" applyAlignment="1" applyProtection="1">
      <alignment/>
      <protection hidden="1"/>
    </xf>
    <xf numFmtId="6" fontId="18" fillId="26" borderId="0" xfId="0" applyNumberFormat="1" applyFont="1" applyFill="1" applyBorder="1" applyAlignment="1" applyProtection="1">
      <alignment horizontal="right" indent="1"/>
      <protection hidden="1"/>
    </xf>
    <xf numFmtId="0" fontId="18" fillId="25" borderId="0" xfId="0" applyFont="1" applyFill="1" applyAlignment="1" applyProtection="1">
      <alignment vertical="center"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18" fillId="25" borderId="0" xfId="0" applyFont="1" applyFill="1" applyAlignment="1" applyProtection="1">
      <alignment horizontal="justify"/>
      <protection hidden="1"/>
    </xf>
    <xf numFmtId="0" fontId="31" fillId="27" borderId="11" xfId="0" applyFont="1" applyFill="1" applyBorder="1" applyAlignment="1" applyProtection="1">
      <alignment horizontal="right" vertical="center"/>
      <protection hidden="1"/>
    </xf>
    <xf numFmtId="0" fontId="18" fillId="25" borderId="0" xfId="0" applyFont="1" applyFill="1" applyAlignment="1" applyProtection="1">
      <alignment/>
      <protection hidden="1"/>
    </xf>
    <xf numFmtId="0" fontId="31" fillId="27" borderId="11" xfId="0" applyFont="1" applyFill="1" applyBorder="1" applyAlignment="1" applyProtection="1">
      <alignment horizontal="right" vertical="center"/>
      <protection hidden="1" locked="0"/>
    </xf>
    <xf numFmtId="0" fontId="31" fillId="26" borderId="12" xfId="0" applyFont="1" applyFill="1" applyBorder="1" applyAlignment="1" applyProtection="1">
      <alignment horizontal="left"/>
      <protection hidden="1"/>
    </xf>
    <xf numFmtId="0" fontId="32" fillId="26" borderId="13" xfId="0" applyFont="1" applyFill="1" applyBorder="1" applyAlignment="1" applyProtection="1">
      <alignment horizontal="left"/>
      <protection hidden="1"/>
    </xf>
    <xf numFmtId="0" fontId="31" fillId="26" borderId="13" xfId="0" applyFont="1" applyFill="1" applyBorder="1" applyAlignment="1" applyProtection="1">
      <alignment horizontal="left"/>
      <protection hidden="1"/>
    </xf>
    <xf numFmtId="0" fontId="31" fillId="27" borderId="14" xfId="0" applyFont="1" applyFill="1" applyBorder="1" applyAlignment="1" applyProtection="1">
      <alignment horizontal="left" vertical="center"/>
      <protection hidden="1"/>
    </xf>
    <xf numFmtId="0" fontId="31" fillId="27" borderId="15" xfId="0" applyFont="1" applyFill="1" applyBorder="1" applyAlignment="1" applyProtection="1">
      <alignment horizontal="left" vertical="center"/>
      <protection hidden="1"/>
    </xf>
    <xf numFmtId="6" fontId="33" fillId="26" borderId="13" xfId="0" applyNumberFormat="1" applyFont="1" applyFill="1" applyBorder="1" applyAlignment="1" applyProtection="1">
      <alignment horizontal="right"/>
      <protection hidden="1"/>
    </xf>
    <xf numFmtId="0" fontId="20" fillId="25" borderId="0" xfId="0" applyFont="1" applyFill="1" applyAlignment="1" applyProtection="1">
      <alignment/>
      <protection hidden="1"/>
    </xf>
    <xf numFmtId="6" fontId="31" fillId="26" borderId="13" xfId="0" applyNumberFormat="1" applyFont="1" applyFill="1" applyBorder="1" applyAlignment="1" applyProtection="1">
      <alignment horizontal="right"/>
      <protection hidden="1"/>
    </xf>
    <xf numFmtId="6" fontId="33" fillId="27" borderId="13" xfId="0" applyNumberFormat="1" applyFont="1" applyFill="1" applyBorder="1" applyAlignment="1" applyProtection="1">
      <alignment horizontal="right"/>
      <protection hidden="1" locked="0"/>
    </xf>
    <xf numFmtId="0" fontId="31" fillId="26" borderId="16" xfId="0" applyFont="1" applyFill="1" applyBorder="1" applyAlignment="1" applyProtection="1">
      <alignment horizontal="left"/>
      <protection hidden="1"/>
    </xf>
    <xf numFmtId="0" fontId="31" fillId="26" borderId="11" xfId="0" applyFont="1" applyFill="1" applyBorder="1" applyAlignment="1" applyProtection="1">
      <alignment horizontal="left"/>
      <protection hidden="1"/>
    </xf>
    <xf numFmtId="6" fontId="34" fillId="26" borderId="13" xfId="0" applyNumberFormat="1" applyFont="1" applyFill="1" applyBorder="1" applyAlignment="1" applyProtection="1">
      <alignment horizontal="right" indent="1"/>
      <protection hidden="1"/>
    </xf>
    <xf numFmtId="1" fontId="22" fillId="25" borderId="0" xfId="0" applyNumberFormat="1" applyFont="1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 horizontal="right"/>
      <protection hidden="1"/>
    </xf>
    <xf numFmtId="0" fontId="31" fillId="26" borderId="16" xfId="0" applyFont="1" applyFill="1" applyBorder="1" applyAlignment="1" applyProtection="1">
      <alignment horizontal="left"/>
      <protection hidden="1"/>
    </xf>
    <xf numFmtId="0" fontId="31" fillId="26" borderId="11" xfId="0" applyFont="1" applyFill="1" applyBorder="1" applyAlignment="1" applyProtection="1">
      <alignment horizontal="left"/>
      <protection hidden="1"/>
    </xf>
    <xf numFmtId="0" fontId="34" fillId="26" borderId="16" xfId="0" applyFont="1" applyFill="1" applyBorder="1" applyAlignment="1" applyProtection="1">
      <alignment horizontal="left" vertical="top" indent="4"/>
      <protection hidden="1"/>
    </xf>
    <xf numFmtId="0" fontId="34" fillId="26" borderId="11" xfId="0" applyFont="1" applyFill="1" applyBorder="1" applyAlignment="1" applyProtection="1">
      <alignment horizontal="left" vertical="top" indent="4"/>
      <protection hidden="1"/>
    </xf>
    <xf numFmtId="0" fontId="18" fillId="25" borderId="0" xfId="0" applyFont="1" applyFill="1" applyBorder="1" applyAlignment="1" applyProtection="1">
      <alignment horizontal="justify" wrapText="1"/>
      <protection hidden="1"/>
    </xf>
    <xf numFmtId="0" fontId="35" fillId="25" borderId="17" xfId="0" applyFont="1" applyFill="1" applyBorder="1" applyAlignment="1" applyProtection="1">
      <alignment horizontal="center" vertical="center" wrapText="1"/>
      <protection hidden="1"/>
    </xf>
    <xf numFmtId="0" fontId="36" fillId="0" borderId="17" xfId="0" applyFont="1" applyBorder="1" applyAlignment="1" applyProtection="1">
      <alignment horizontal="center" vertical="center"/>
      <protection hidden="1"/>
    </xf>
    <xf numFmtId="0" fontId="34" fillId="26" borderId="16" xfId="0" applyFont="1" applyFill="1" applyBorder="1" applyAlignment="1" applyProtection="1">
      <alignment horizontal="left" indent="4"/>
      <protection hidden="1"/>
    </xf>
    <xf numFmtId="0" fontId="34" fillId="26" borderId="11" xfId="0" applyFont="1" applyFill="1" applyBorder="1" applyAlignment="1" applyProtection="1">
      <alignment horizontal="left" indent="4"/>
      <protection hidden="1"/>
    </xf>
    <xf numFmtId="0" fontId="33" fillId="26" borderId="16" xfId="0" applyFont="1" applyFill="1" applyBorder="1" applyAlignment="1" applyProtection="1">
      <alignment horizontal="left" vertical="top"/>
      <protection hidden="1"/>
    </xf>
    <xf numFmtId="0" fontId="0" fillId="26" borderId="11" xfId="0" applyFill="1" applyBorder="1" applyAlignment="1" applyProtection="1">
      <alignment horizontal="left"/>
      <protection hidden="1"/>
    </xf>
    <xf numFmtId="0" fontId="31" fillId="26" borderId="16" xfId="0" applyFont="1" applyFill="1" applyBorder="1" applyAlignment="1" applyProtection="1">
      <alignment horizontal="left" vertical="top"/>
      <protection hidden="1"/>
    </xf>
    <xf numFmtId="0" fontId="31" fillId="26" borderId="11" xfId="0" applyFont="1" applyFill="1" applyBorder="1" applyAlignment="1" applyProtection="1">
      <alignment horizontal="left" vertical="top"/>
      <protection hidden="1"/>
    </xf>
    <xf numFmtId="0" fontId="31" fillId="27" borderId="16" xfId="0" applyFont="1" applyFill="1" applyBorder="1" applyAlignment="1" applyProtection="1">
      <alignment horizontal="left" vertical="center"/>
      <protection hidden="1"/>
    </xf>
    <xf numFmtId="0" fontId="31" fillId="27" borderId="11" xfId="0" applyFont="1" applyFill="1" applyBorder="1" applyAlignment="1" applyProtection="1">
      <alignment horizontal="left" vertical="center"/>
      <protection hidden="1"/>
    </xf>
    <xf numFmtId="0" fontId="33" fillId="26" borderId="16" xfId="0" applyFont="1" applyFill="1" applyBorder="1" applyAlignment="1" applyProtection="1">
      <alignment horizontal="left"/>
      <protection hidden="1"/>
    </xf>
    <xf numFmtId="0" fontId="33" fillId="26" borderId="11" xfId="0" applyFont="1" applyFill="1" applyBorder="1" applyAlignment="1" applyProtection="1">
      <alignment horizontal="left"/>
      <protection hidden="1"/>
    </xf>
    <xf numFmtId="0" fontId="33" fillId="27" borderId="16" xfId="0" applyFont="1" applyFill="1" applyBorder="1" applyAlignment="1" applyProtection="1">
      <alignment horizontal="left"/>
      <protection hidden="1"/>
    </xf>
    <xf numFmtId="0" fontId="33" fillId="27" borderId="11" xfId="0" applyFont="1" applyFill="1" applyBorder="1" applyAlignment="1" applyProtection="1">
      <alignment horizontal="left"/>
      <protection hidden="1"/>
    </xf>
    <xf numFmtId="0" fontId="19" fillId="24" borderId="1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vertical="top"/>
      <protection/>
    </xf>
    <xf numFmtId="0" fontId="18" fillId="24" borderId="10" xfId="0" applyFont="1" applyFill="1" applyBorder="1" applyAlignment="1" applyProtection="1">
      <alignment horizontal="left" indent="4"/>
      <protection/>
    </xf>
    <xf numFmtId="0" fontId="18" fillId="24" borderId="10" xfId="0" applyFont="1" applyFill="1" applyBorder="1" applyAlignment="1" applyProtection="1">
      <alignment horizontal="left" vertical="top" indent="4"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165" fontId="21" fillId="24" borderId="0" xfId="0" applyNumberFormat="1" applyFont="1" applyFill="1" applyBorder="1" applyAlignment="1" applyProtection="1">
      <alignment horizontal="center" vertical="top"/>
      <protection locked="0"/>
    </xf>
    <xf numFmtId="165" fontId="20" fillId="24" borderId="0" xfId="0" applyNumberFormat="1" applyFont="1" applyFill="1" applyBorder="1" applyAlignment="1" applyProtection="1">
      <alignment horizontal="center" vertical="top" wrapText="1"/>
      <protection locked="0"/>
    </xf>
    <xf numFmtId="0" fontId="19" fillId="24" borderId="18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5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1" max="1" width="9.140625" style="18" customWidth="1"/>
    <col min="2" max="2" width="45.140625" style="18" customWidth="1"/>
    <col min="3" max="3" width="21.7109375" style="17" customWidth="1"/>
    <col min="4" max="4" width="17.8515625" style="17" customWidth="1"/>
    <col min="5" max="5" width="9.140625" style="17" customWidth="1"/>
    <col min="6" max="6" width="9.140625" style="12" customWidth="1"/>
    <col min="7" max="7" width="13.140625" style="12" hidden="1" customWidth="1"/>
    <col min="8" max="8" width="18.421875" style="12" hidden="1" customWidth="1"/>
    <col min="9" max="14" width="9.140625" style="12" hidden="1" customWidth="1"/>
    <col min="15" max="17" width="9.140625" style="12" customWidth="1"/>
    <col min="18" max="29" width="9.140625" style="17" customWidth="1"/>
    <col min="30" max="16384" width="9.140625" style="18" customWidth="1"/>
  </cols>
  <sheetData>
    <row r="1" ht="18.75" customHeight="1">
      <c r="B1" s="16" t="s">
        <v>0</v>
      </c>
    </row>
    <row r="2" spans="2:5" ht="198" customHeight="1">
      <c r="B2" s="43" t="s">
        <v>36</v>
      </c>
      <c r="C2" s="43"/>
      <c r="D2" s="43"/>
      <c r="E2" s="19"/>
    </row>
    <row r="3" spans="2:5" ht="35.25" customHeight="1" thickBot="1">
      <c r="B3" s="44">
        <f>IF(I10&gt;I9,"A kedvezményezett eltartottak nem lehetnek többen a családi pótléknál figyelembe vett eltartottaknál. A számítás hibás!","")</f>
      </c>
      <c r="C3" s="45"/>
      <c r="D3" s="45"/>
      <c r="E3" s="19"/>
    </row>
    <row r="4" spans="2:5" ht="24.75" customHeight="1" thickBot="1">
      <c r="B4" s="52" t="s">
        <v>19</v>
      </c>
      <c r="C4" s="53"/>
      <c r="D4" s="20"/>
      <c r="E4" s="21"/>
    </row>
    <row r="5" spans="2:7" ht="22.5" customHeight="1" thickBot="1">
      <c r="B5" s="52" t="s">
        <v>20</v>
      </c>
      <c r="C5" s="53"/>
      <c r="D5" s="22"/>
      <c r="G5" s="12" t="s">
        <v>31</v>
      </c>
    </row>
    <row r="6" spans="2:4" ht="18.75" customHeight="1" hidden="1" thickBot="1">
      <c r="B6" s="23"/>
      <c r="C6" s="24"/>
      <c r="D6" s="25"/>
    </row>
    <row r="7" spans="2:14" ht="38.25" customHeight="1" thickBot="1">
      <c r="B7" s="26" t="s">
        <v>37</v>
      </c>
      <c r="C7" s="27"/>
      <c r="D7" s="20"/>
      <c r="G7" s="12" t="s">
        <v>23</v>
      </c>
      <c r="H7" s="13">
        <v>1</v>
      </c>
      <c r="N7" s="12">
        <v>0</v>
      </c>
    </row>
    <row r="8" spans="2:29" s="29" customFormat="1" ht="18.75" thickBot="1">
      <c r="B8" s="54" t="s">
        <v>1</v>
      </c>
      <c r="C8" s="55"/>
      <c r="D8" s="28">
        <f>SUM(D9:D11)</f>
        <v>100230</v>
      </c>
      <c r="E8" s="14"/>
      <c r="F8" s="14"/>
      <c r="G8" s="14" t="s">
        <v>22</v>
      </c>
      <c r="H8" s="14">
        <f>7665000/12</f>
        <v>638750</v>
      </c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2:14" ht="18.75" thickBot="1">
      <c r="B9" s="39" t="s">
        <v>16</v>
      </c>
      <c r="C9" s="40"/>
      <c r="D9" s="30">
        <f>D11*0.015</f>
        <v>1170</v>
      </c>
      <c r="G9" s="12" t="s">
        <v>24</v>
      </c>
      <c r="H9" s="13">
        <v>1</v>
      </c>
      <c r="I9" s="13">
        <f>H9-1</f>
        <v>0</v>
      </c>
      <c r="N9" s="12">
        <v>2</v>
      </c>
    </row>
    <row r="10" spans="2:14" ht="18" customHeight="1" thickBot="1">
      <c r="B10" s="39" t="s">
        <v>15</v>
      </c>
      <c r="C10" s="40"/>
      <c r="D10" s="30">
        <f>D11*0.27</f>
        <v>21060</v>
      </c>
      <c r="G10" s="12" t="s">
        <v>25</v>
      </c>
      <c r="H10" s="13">
        <v>1</v>
      </c>
      <c r="I10" s="13">
        <f>H10-1</f>
        <v>0</v>
      </c>
      <c r="N10" s="14">
        <v>3</v>
      </c>
    </row>
    <row r="11" spans="2:14" ht="18.75" thickBot="1">
      <c r="B11" s="56" t="s">
        <v>3</v>
      </c>
      <c r="C11" s="57"/>
      <c r="D11" s="31">
        <v>78000</v>
      </c>
      <c r="G11" s="12" t="s">
        <v>26</v>
      </c>
      <c r="H11" s="12">
        <v>12100</v>
      </c>
      <c r="N11" s="12">
        <v>4</v>
      </c>
    </row>
    <row r="12" spans="2:14" ht="18.75" thickBot="1">
      <c r="B12" s="39" t="str">
        <f>IF(H7=2,"Nyugdíjjárulék (2%)","Nyugdíjjárulék (10%)")</f>
        <v>Nyugdíjjárulék (10%)</v>
      </c>
      <c r="C12" s="40"/>
      <c r="D12" s="30">
        <f>IF(H7=1,IF(D11&lt;H8,D11*0.1,H8*0.1),IF(H7=2,IF(D11&lt;H8,D11*0.02,H8*0.02)))</f>
        <v>7800</v>
      </c>
      <c r="G12" s="12" t="s">
        <v>27</v>
      </c>
      <c r="H12" s="12">
        <f>2750000/12</f>
        <v>229166.66666666666</v>
      </c>
      <c r="N12" s="14">
        <v>5</v>
      </c>
    </row>
    <row r="13" spans="2:29" s="29" customFormat="1" ht="18.75" thickBot="1">
      <c r="B13" s="39" t="s">
        <v>14</v>
      </c>
      <c r="C13" s="40"/>
      <c r="D13" s="30">
        <f>D11*0.075</f>
        <v>5850</v>
      </c>
      <c r="E13" s="14"/>
      <c r="F13" s="14"/>
      <c r="G13" s="14" t="s">
        <v>28</v>
      </c>
      <c r="H13" s="14">
        <f>3960000/12</f>
        <v>330000</v>
      </c>
      <c r="I13" s="14"/>
      <c r="J13" s="14"/>
      <c r="K13" s="14"/>
      <c r="L13" s="14"/>
      <c r="M13" s="14"/>
      <c r="N13" s="12">
        <v>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2:14" ht="18.75" thickBot="1">
      <c r="B14" s="32" t="s">
        <v>33</v>
      </c>
      <c r="C14" s="33"/>
      <c r="D14" s="30">
        <f>D11*1.27</f>
        <v>99060</v>
      </c>
      <c r="G14" s="12" t="s">
        <v>29</v>
      </c>
      <c r="H14" s="12">
        <v>75625</v>
      </c>
      <c r="N14" s="14">
        <v>7</v>
      </c>
    </row>
    <row r="15" spans="2:14" ht="15.75" thickBot="1">
      <c r="B15" s="41" t="s">
        <v>38</v>
      </c>
      <c r="C15" s="42"/>
      <c r="D15" s="34">
        <f>IF(D14&gt;H15,D14-H15,0)</f>
        <v>99060</v>
      </c>
      <c r="G15" s="12" t="s">
        <v>30</v>
      </c>
      <c r="H15" s="12">
        <f>IF(I10&gt;I9,0,IF(I9=0,0,IF(I9&lt;3,I10*62500,I10*206250)))</f>
        <v>0</v>
      </c>
      <c r="N15" s="12">
        <v>8</v>
      </c>
    </row>
    <row r="16" spans="2:14" ht="15.75" thickBot="1">
      <c r="B16" s="46" t="s">
        <v>4</v>
      </c>
      <c r="C16" s="47"/>
      <c r="D16" s="34">
        <f>(D15*0.16)</f>
        <v>15849.6</v>
      </c>
      <c r="G16" s="12" t="s">
        <v>13</v>
      </c>
      <c r="H16" s="15">
        <f>D11*1.27</f>
        <v>99060</v>
      </c>
      <c r="N16" s="14">
        <v>9</v>
      </c>
    </row>
    <row r="17" spans="2:8" ht="15.75" thickBot="1">
      <c r="B17" s="41" t="s">
        <v>5</v>
      </c>
      <c r="C17" s="42"/>
      <c r="D17" s="34">
        <f>IF(H17&gt;D16,D16,H17)</f>
        <v>12100</v>
      </c>
      <c r="G17" s="12" t="s">
        <v>32</v>
      </c>
      <c r="H17" s="15">
        <f>IF(H16&lt;H14,H16*0.16,IF(H16&lt;H12,H11,IF(H16&lt;H13,H11-(H16-H12)*0.12,0)))</f>
        <v>12100</v>
      </c>
    </row>
    <row r="18" spans="2:4" ht="15.75" thickBot="1">
      <c r="B18" s="41"/>
      <c r="C18" s="42"/>
      <c r="D18" s="34"/>
    </row>
    <row r="19" spans="2:29" s="36" customFormat="1" ht="18.75" thickBot="1">
      <c r="B19" s="50" t="s">
        <v>12</v>
      </c>
      <c r="C19" s="51"/>
      <c r="D19" s="30">
        <f>D16-D17</f>
        <v>3749.6000000000004</v>
      </c>
      <c r="E19" s="3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2:4" ht="18.75" thickBot="1">
      <c r="B20" s="48" t="s">
        <v>6</v>
      </c>
      <c r="C20" s="49"/>
      <c r="D20" s="28">
        <f>D11-D19-D12-D13</f>
        <v>60600.399999999994</v>
      </c>
    </row>
    <row r="21" ht="12.75">
      <c r="B21" s="37"/>
    </row>
    <row r="22" ht="12.75">
      <c r="B22" s="18" t="s">
        <v>21</v>
      </c>
    </row>
    <row r="25" ht="12.75">
      <c r="E25" s="38"/>
    </row>
  </sheetData>
  <sheetProtection password="F099" sheet="1" formatCells="0" formatColumns="0" formatRows="0" insertColumns="0" insertRows="0" insertHyperlinks="0" deleteColumns="0" deleteRows="0" sort="0" autoFilter="0" pivotTables="0"/>
  <mergeCells count="16">
    <mergeCell ref="B20:C20"/>
    <mergeCell ref="B15:C15"/>
    <mergeCell ref="B19:C19"/>
    <mergeCell ref="B4:C4"/>
    <mergeCell ref="B5:C5"/>
    <mergeCell ref="B8:C8"/>
    <mergeCell ref="B9:C9"/>
    <mergeCell ref="B10:C10"/>
    <mergeCell ref="B11:C11"/>
    <mergeCell ref="B12:C12"/>
    <mergeCell ref="B13:C13"/>
    <mergeCell ref="B18:C18"/>
    <mergeCell ref="B2:D2"/>
    <mergeCell ref="B3:D3"/>
    <mergeCell ref="B16:C16"/>
    <mergeCell ref="B17:C17"/>
  </mergeCells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4" customWidth="1"/>
    <col min="2" max="2" width="23.28125" style="4" customWidth="1"/>
    <col min="3" max="3" width="41.00390625" style="4" customWidth="1"/>
    <col min="4" max="4" width="21.140625" style="4" customWidth="1"/>
    <col min="5" max="16384" width="9.140625" style="4" customWidth="1"/>
  </cols>
  <sheetData>
    <row r="1" spans="2:4" ht="38.25" customHeight="1">
      <c r="B1" s="3" t="s">
        <v>7</v>
      </c>
      <c r="C1" s="63" t="s">
        <v>8</v>
      </c>
      <c r="D1" s="63"/>
    </row>
    <row r="2" spans="2:4" ht="19.5" customHeight="1">
      <c r="B2" s="3" t="s">
        <v>9</v>
      </c>
      <c r="C2" s="63" t="s">
        <v>18</v>
      </c>
      <c r="D2" s="63"/>
    </row>
    <row r="3" spans="2:4" ht="19.5" customHeight="1">
      <c r="B3" s="5" t="s">
        <v>10</v>
      </c>
      <c r="C3" s="64" t="s">
        <v>35</v>
      </c>
      <c r="D3" s="64"/>
    </row>
    <row r="4" spans="2:4" ht="46.5" customHeight="1">
      <c r="B4" s="5" t="s">
        <v>11</v>
      </c>
      <c r="C4" s="65"/>
      <c r="D4" s="65"/>
    </row>
    <row r="5" spans="2:4" ht="9.75" customHeight="1">
      <c r="B5" s="5"/>
      <c r="C5" s="6"/>
      <c r="D5" s="7"/>
    </row>
    <row r="6" spans="2:4" ht="18">
      <c r="B6" s="58" t="s">
        <v>19</v>
      </c>
      <c r="C6" s="58"/>
      <c r="D6" s="1">
        <f>'Adotabla 2011'!I9</f>
        <v>0</v>
      </c>
    </row>
    <row r="7" spans="2:4" ht="18">
      <c r="B7" s="58" t="s">
        <v>20</v>
      </c>
      <c r="C7" s="58"/>
      <c r="D7" s="1">
        <f>'Adotabla 2011'!I10</f>
        <v>0</v>
      </c>
    </row>
    <row r="8" spans="2:4" ht="18">
      <c r="B8" s="66" t="s">
        <v>34</v>
      </c>
      <c r="C8" s="67"/>
      <c r="D8" s="11" t="str">
        <f>IF('Adotabla 2011'!H7=2,"igen","nem")</f>
        <v>nem</v>
      </c>
    </row>
    <row r="9" spans="2:4" ht="18">
      <c r="B9" s="66"/>
      <c r="C9" s="67"/>
      <c r="D9" s="1"/>
    </row>
    <row r="10" spans="2:4" ht="18">
      <c r="B10" s="62" t="s">
        <v>1</v>
      </c>
      <c r="C10" s="62"/>
      <c r="D10" s="2">
        <f>'Adotabla 2011'!D8</f>
        <v>100230</v>
      </c>
    </row>
    <row r="11" spans="2:4" ht="18">
      <c r="B11" s="58" t="s">
        <v>2</v>
      </c>
      <c r="C11" s="58"/>
      <c r="D11" s="2">
        <f>'Adotabla 2011'!D9</f>
        <v>1170</v>
      </c>
    </row>
    <row r="12" spans="2:4" ht="18">
      <c r="B12" s="58" t="s">
        <v>15</v>
      </c>
      <c r="C12" s="58"/>
      <c r="D12" s="2">
        <f>'Adotabla 2011'!D10</f>
        <v>21060</v>
      </c>
    </row>
    <row r="13" spans="2:4" ht="18">
      <c r="B13" s="62" t="s">
        <v>3</v>
      </c>
      <c r="C13" s="62"/>
      <c r="D13" s="2">
        <f>'Adotabla 2011'!D11</f>
        <v>78000</v>
      </c>
    </row>
    <row r="14" spans="2:4" ht="18">
      <c r="B14" s="58" t="str">
        <f>'Adotabla 2011'!B12:C12</f>
        <v>Nyugdíjjárulék (10%)</v>
      </c>
      <c r="C14" s="58"/>
      <c r="D14" s="2">
        <f>'Adotabla 2011'!D12</f>
        <v>7800</v>
      </c>
    </row>
    <row r="15" spans="2:4" ht="18">
      <c r="B15" s="58" t="s">
        <v>17</v>
      </c>
      <c r="C15" s="58"/>
      <c r="D15" s="2">
        <f>'Adotabla 2011'!D13</f>
        <v>5850</v>
      </c>
    </row>
    <row r="16" spans="2:4" ht="15">
      <c r="B16" s="60" t="str">
        <f>'Adotabla 2011'!B14</f>
        <v>Adóalap (havi bruttó munkabér x 1,27)</v>
      </c>
      <c r="C16" s="60"/>
      <c r="D16" s="8">
        <f>'Adotabla 2011'!H16</f>
        <v>99060</v>
      </c>
    </row>
    <row r="17" spans="2:4" ht="15">
      <c r="B17" s="60" t="str">
        <f>'Adotabla 2011'!B15:C15</f>
        <v>Adóalap a családi kedvezmény érvényesítése után</v>
      </c>
      <c r="C17" s="60"/>
      <c r="D17" s="8">
        <f>'Adotabla 2011'!D15</f>
        <v>99060</v>
      </c>
    </row>
    <row r="18" spans="2:4" ht="15">
      <c r="B18" s="61" t="str">
        <f>'Adotabla 2011'!B16:C16</f>
        <v>Személyi jövedelemadó</v>
      </c>
      <c r="C18" s="61"/>
      <c r="D18" s="8">
        <f>'Adotabla 2011'!D16</f>
        <v>15849.6</v>
      </c>
    </row>
    <row r="19" spans="2:4" ht="15">
      <c r="B19" s="61" t="str">
        <f>'Adotabla 2011'!B17:C17</f>
        <v>Adójóváírás</v>
      </c>
      <c r="C19" s="61"/>
      <c r="D19" s="8">
        <f>'Adotabla 2011'!D17</f>
        <v>12100</v>
      </c>
    </row>
    <row r="20" spans="2:4" ht="18">
      <c r="B20" s="59" t="s">
        <v>12</v>
      </c>
      <c r="C20" s="59"/>
      <c r="D20" s="2">
        <f>'Adotabla 2011'!D19</f>
        <v>3749.6000000000004</v>
      </c>
    </row>
    <row r="21" spans="2:4" ht="18">
      <c r="B21" s="9" t="s">
        <v>6</v>
      </c>
      <c r="C21" s="10"/>
      <c r="D21" s="2">
        <f>'Adotabla 2011'!D20</f>
        <v>60600.399999999994</v>
      </c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B7:C7"/>
    <mergeCell ref="B10:C10"/>
    <mergeCell ref="B11:C11"/>
    <mergeCell ref="C1:D1"/>
    <mergeCell ref="C2:D2"/>
    <mergeCell ref="C3:D3"/>
    <mergeCell ref="C4:D4"/>
    <mergeCell ref="B6:C6"/>
    <mergeCell ref="B8:C8"/>
    <mergeCell ref="B9:C9"/>
    <mergeCell ref="B12:C12"/>
    <mergeCell ref="B20:C20"/>
    <mergeCell ref="B14:C14"/>
    <mergeCell ref="B15:C15"/>
    <mergeCell ref="B16:C16"/>
    <mergeCell ref="B18:C18"/>
    <mergeCell ref="B19:C19"/>
    <mergeCell ref="B17:C17"/>
    <mergeCell ref="B13:C13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cc3</dc:creator>
  <cp:keywords/>
  <dc:description/>
  <cp:lastModifiedBy>cc3</cp:lastModifiedBy>
  <cp:lastPrinted>2011-01-02T08:13:26Z</cp:lastPrinted>
  <dcterms:created xsi:type="dcterms:W3CDTF">2007-12-10T17:25:55Z</dcterms:created>
  <dcterms:modified xsi:type="dcterms:W3CDTF">2011-01-11T10:13:10Z</dcterms:modified>
  <cp:category/>
  <cp:version/>
  <cp:contentType/>
  <cp:contentStatus/>
</cp:coreProperties>
</file>