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995" activeTab="0"/>
  </bookViews>
  <sheets>
    <sheet name="Adotabla 2017" sheetId="1" r:id="rId1"/>
    <sheet name="Nyomtatható változat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<sst xmlns="http://schemas.openxmlformats.org/spreadsheetml/2006/main" count="80" uniqueCount="67">
  <si>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Tisztelt Felhasználó! </t>
  </si>
  <si>
    <t>Munkáltató havi költsége</t>
  </si>
  <si>
    <t>Szakképzési hozzájárulás (1,5%)</t>
  </si>
  <si>
    <t>Havi bruttó munkabér</t>
  </si>
  <si>
    <t>Havi nettó munkabér</t>
  </si>
  <si>
    <t>Kiállító:</t>
  </si>
  <si>
    <t>X.Y. KFT</t>
  </si>
  <si>
    <t>Munkavállaló neve:</t>
  </si>
  <si>
    <t>Kiállítás dátuma:</t>
  </si>
  <si>
    <t>Kifizetés jogcíme:</t>
  </si>
  <si>
    <t>Fizetendő adó</t>
  </si>
  <si>
    <t>Szakképzési hozzájárulás (1,5 %)</t>
  </si>
  <si>
    <t>Kovács Pál</t>
  </si>
  <si>
    <t>Családi pótléknál figyelembe vett eltartottak száma:</t>
  </si>
  <si>
    <t xml:space="preserve">Kedvezményezett eltartottak száma: </t>
  </si>
  <si>
    <t>Nyugdíj max</t>
  </si>
  <si>
    <t>CSp. Eltart</t>
  </si>
  <si>
    <t>Kedv eltart</t>
  </si>
  <si>
    <t>Minadojov</t>
  </si>
  <si>
    <t>Az itt lévő számok a számításhoz kellenek. A végleges változatban el fognak tűnni. Nem szabad módosítani őket!!!!!</t>
  </si>
  <si>
    <t>Egészségbiztosítási és munkaerő-piaci járulék (8,5%)</t>
  </si>
  <si>
    <t>Érv. Csaladikedv</t>
  </si>
  <si>
    <t>Teljes családi kedvezmény</t>
  </si>
  <si>
    <t>Marad családi kedv.</t>
  </si>
  <si>
    <t>EÜ…7%</t>
  </si>
  <si>
    <t>EÜ…1,5%</t>
  </si>
  <si>
    <t>EÜ csökkentés</t>
  </si>
  <si>
    <t>EÜ term</t>
  </si>
  <si>
    <t>EÜ pénz</t>
  </si>
  <si>
    <t>Munkaerőpiac</t>
  </si>
  <si>
    <t>Marad kedv</t>
  </si>
  <si>
    <t>Marad nyugdíj</t>
  </si>
  <si>
    <t>Nyugdíjj</t>
  </si>
  <si>
    <t>Családi adókedvezmény</t>
  </si>
  <si>
    <t>Családi járulékkedvezmény</t>
  </si>
  <si>
    <t>Érv. Kedv</t>
  </si>
  <si>
    <t>Levonás összesen</t>
  </si>
  <si>
    <t>Egészségbiztosítási és munkaerőpiaci járulék (8,5%)</t>
  </si>
  <si>
    <t>Első házasok kedvezménye (max. 5000.- Ft/hó)</t>
  </si>
  <si>
    <t>Érv.elsőházas</t>
  </si>
  <si>
    <t>Elsőházas le</t>
  </si>
  <si>
    <t>Első házasok kedvezménye</t>
  </si>
  <si>
    <t>Személyi jövedelemadó (15%)</t>
  </si>
  <si>
    <t>1 gyerek kedv.</t>
  </si>
  <si>
    <t>2 gyerek kedv</t>
  </si>
  <si>
    <t>3 v. több gyerek</t>
  </si>
  <si>
    <t>1 gyerek</t>
  </si>
  <si>
    <t>2 gyerek</t>
  </si>
  <si>
    <t>több gyerek</t>
  </si>
  <si>
    <t>Kedvezmény</t>
  </si>
  <si>
    <t>Tényleges kedvezmény</t>
  </si>
  <si>
    <t>Kedvezmény adója</t>
  </si>
  <si>
    <t>Jövedelem adója</t>
  </si>
  <si>
    <t>Eü járulék</t>
  </si>
  <si>
    <t>Fizetendő eü</t>
  </si>
  <si>
    <t>Eü + munkaerő</t>
  </si>
  <si>
    <t>Nyugdíj</t>
  </si>
  <si>
    <t>Fizetendő nyugdíj</t>
  </si>
  <si>
    <t>Családi adókedv</t>
  </si>
  <si>
    <t>Adókedv</t>
  </si>
  <si>
    <t>Eü kedv</t>
  </si>
  <si>
    <t>Nyugd kedv</t>
  </si>
  <si>
    <t>Össz jarkedv</t>
  </si>
  <si>
    <t>Szociális hozzájárulási adó (22%)</t>
  </si>
  <si>
    <t>2017. január 01.</t>
  </si>
  <si>
    <t>© Vadász Iván - Bálint Károly 2017.</t>
  </si>
  <si>
    <t xml:space="preserve">Az alábbi táblázat a havi munkabér 2017. január 1. napjától hatályos közterheinek gyors, de csak megközelítő számítására szolgál. Az egyszerűsítés érdekében számos törvényi előírás alkalmazását mellőztük, ezáltal a magánszemély egyedi körülményeinek figyelembe vétele nem lehetséges. 
A munkáltató, illetve a munkavállaló kötelezettségeinek kiszámításához meg kell adnia
• a családi pótléknál figyelembe vett eltartottak számát, 
• a kedvezményezett eltartottak (gyermekek) számát
• a havi bruttó munkabér összegét, valamint az érvényesített első házasok kedvezményét.
A "Nyomtatható változat" munkalapon megadhatja a kiállító, valamint a munkavállaló nevét. Ezt követően azonnal sor kerülhet a nyomtatásra.
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</si>
</sst>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 Ft&quot;"/>
    <numFmt numFmtId="173" formatCode="dddd&quot;, &quot;mmmm\ dd&quot;, &quot;yyyy"/>
    <numFmt numFmtId="174" formatCode="#,##0\ &quot;Ft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0FA8E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9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 vertical="top"/>
      <protection/>
    </xf>
    <xf numFmtId="173" fontId="21" fillId="24" borderId="0" xfId="0" applyNumberFormat="1" applyFont="1" applyFill="1" applyAlignment="1" applyProtection="1">
      <alignment horizontal="center" vertical="top"/>
      <protection/>
    </xf>
    <xf numFmtId="173" fontId="20" fillId="0" borderId="0" xfId="0" applyNumberFormat="1" applyFont="1" applyAlignment="1" applyProtection="1">
      <alignment horizontal="center" vertical="top"/>
      <protection/>
    </xf>
    <xf numFmtId="0" fontId="21" fillId="24" borderId="10" xfId="0" applyFont="1" applyFill="1" applyBorder="1" applyAlignment="1" applyProtection="1">
      <alignment vertical="top"/>
      <protection/>
    </xf>
    <xf numFmtId="0" fontId="20" fillId="24" borderId="10" xfId="0" applyFont="1" applyFill="1" applyBorder="1" applyAlignment="1" applyProtection="1">
      <alignment/>
      <protection/>
    </xf>
    <xf numFmtId="1" fontId="20" fillId="25" borderId="0" xfId="0" applyNumberFormat="1" applyFont="1" applyFill="1" applyAlignment="1" applyProtection="1">
      <alignment/>
      <protection hidden="1"/>
    </xf>
    <xf numFmtId="0" fontId="18" fillId="25" borderId="0" xfId="0" applyFont="1" applyFill="1" applyAlignment="1" applyProtection="1">
      <alignment vertical="center"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38" fillId="26" borderId="11" xfId="0" applyFont="1" applyFill="1" applyBorder="1" applyAlignment="1" applyProtection="1">
      <alignment horizontal="right" vertical="center"/>
      <protection hidden="1"/>
    </xf>
    <xf numFmtId="0" fontId="38" fillId="26" borderId="11" xfId="0" applyFont="1" applyFill="1" applyBorder="1" applyAlignment="1" applyProtection="1">
      <alignment horizontal="right" vertical="center"/>
      <protection hidden="1" locked="0"/>
    </xf>
    <xf numFmtId="0" fontId="38" fillId="27" borderId="12" xfId="0" applyFont="1" applyFill="1" applyBorder="1" applyAlignment="1" applyProtection="1">
      <alignment horizontal="left"/>
      <protection hidden="1"/>
    </xf>
    <xf numFmtId="0" fontId="39" fillId="27" borderId="13" xfId="0" applyFont="1" applyFill="1" applyBorder="1" applyAlignment="1" applyProtection="1">
      <alignment horizontal="left"/>
      <protection hidden="1"/>
    </xf>
    <xf numFmtId="0" fontId="38" fillId="27" borderId="13" xfId="0" applyFont="1" applyFill="1" applyBorder="1" applyAlignment="1" applyProtection="1">
      <alignment horizontal="left"/>
      <protection hidden="1"/>
    </xf>
    <xf numFmtId="0" fontId="38" fillId="26" borderId="14" xfId="0" applyFont="1" applyFill="1" applyBorder="1" applyAlignment="1" applyProtection="1">
      <alignment horizontal="left" vertical="center"/>
      <protection hidden="1"/>
    </xf>
    <xf numFmtId="0" fontId="38" fillId="26" borderId="15" xfId="0" applyFont="1" applyFill="1" applyBorder="1" applyAlignment="1" applyProtection="1">
      <alignment horizontal="left" vertical="center"/>
      <protection hidden="1"/>
    </xf>
    <xf numFmtId="0" fontId="20" fillId="25" borderId="0" xfId="0" applyFont="1" applyFill="1" applyAlignment="1" applyProtection="1">
      <alignment/>
      <protection hidden="1"/>
    </xf>
    <xf numFmtId="1" fontId="22" fillId="25" borderId="0" xfId="0" applyNumberFormat="1" applyFont="1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6" fontId="40" fillId="27" borderId="13" xfId="0" applyNumberFormat="1" applyFont="1" applyFill="1" applyBorder="1" applyAlignment="1" applyProtection="1">
      <alignment horizontal="right" vertical="center"/>
      <protection hidden="1"/>
    </xf>
    <xf numFmtId="1" fontId="0" fillId="25" borderId="0" xfId="0" applyNumberFormat="1" applyFill="1" applyBorder="1" applyAlignment="1" applyProtection="1">
      <alignment/>
      <protection hidden="1"/>
    </xf>
    <xf numFmtId="6" fontId="38" fillId="27" borderId="0" xfId="0" applyNumberFormat="1" applyFont="1" applyFill="1" applyBorder="1" applyAlignment="1" applyProtection="1">
      <alignment horizontal="right" vertical="center"/>
      <protection hidden="1"/>
    </xf>
    <xf numFmtId="1" fontId="19" fillId="24" borderId="10" xfId="0" applyNumberFormat="1" applyFont="1" applyFill="1" applyBorder="1" applyAlignment="1" applyProtection="1">
      <alignment vertical="center"/>
      <protection/>
    </xf>
    <xf numFmtId="172" fontId="21" fillId="24" borderId="10" xfId="0" applyNumberFormat="1" applyFont="1" applyFill="1" applyBorder="1" applyAlignment="1" applyProtection="1">
      <alignment vertical="center"/>
      <protection/>
    </xf>
    <xf numFmtId="174" fontId="18" fillId="24" borderId="10" xfId="0" applyNumberFormat="1" applyFont="1" applyFill="1" applyBorder="1" applyAlignment="1" applyProtection="1">
      <alignment horizontal="right" vertical="center"/>
      <protection/>
    </xf>
    <xf numFmtId="6" fontId="41" fillId="27" borderId="13" xfId="0" applyNumberFormat="1" applyFont="1" applyFill="1" applyBorder="1" applyAlignment="1" applyProtection="1">
      <alignment horizontal="right" vertical="center"/>
      <protection hidden="1"/>
    </xf>
    <xf numFmtId="6" fontId="38" fillId="27" borderId="13" xfId="0" applyNumberFormat="1" applyFont="1" applyFill="1" applyBorder="1" applyAlignment="1" applyProtection="1">
      <alignment horizontal="right" vertical="center"/>
      <protection hidden="1"/>
    </xf>
    <xf numFmtId="6" fontId="41" fillId="26" borderId="13" xfId="0" applyNumberFormat="1" applyFont="1" applyFill="1" applyBorder="1" applyAlignment="1" applyProtection="1">
      <alignment horizontal="right" vertical="center"/>
      <protection hidden="1" locked="0"/>
    </xf>
    <xf numFmtId="6" fontId="40" fillId="26" borderId="16" xfId="0" applyNumberFormat="1" applyFont="1" applyFill="1" applyBorder="1" applyAlignment="1" applyProtection="1">
      <alignment horizontal="right" vertical="center"/>
      <protection locked="0"/>
    </xf>
    <xf numFmtId="1" fontId="39" fillId="25" borderId="0" xfId="0" applyNumberFormat="1" applyFont="1" applyFill="1" applyAlignment="1" applyProtection="1">
      <alignment/>
      <protection hidden="1"/>
    </xf>
    <xf numFmtId="1" fontId="42" fillId="25" borderId="0" xfId="0" applyNumberFormat="1" applyFont="1" applyFill="1" applyAlignment="1" applyProtection="1">
      <alignment/>
      <protection hidden="1"/>
    </xf>
    <xf numFmtId="1" fontId="43" fillId="25" borderId="0" xfId="0" applyNumberFormat="1" applyFont="1" applyFill="1" applyAlignment="1" applyProtection="1">
      <alignment/>
      <protection hidden="1"/>
    </xf>
    <xf numFmtId="1" fontId="43" fillId="25" borderId="0" xfId="0" applyNumberFormat="1" applyFont="1" applyFill="1" applyAlignment="1" applyProtection="1">
      <alignment/>
      <protection hidden="1" locked="0"/>
    </xf>
    <xf numFmtId="1" fontId="44" fillId="25" borderId="0" xfId="0" applyNumberFormat="1" applyFont="1" applyFill="1" applyAlignment="1" applyProtection="1">
      <alignment/>
      <protection hidden="1"/>
    </xf>
    <xf numFmtId="1" fontId="0" fillId="25" borderId="0" xfId="0" applyNumberFormat="1" applyFont="1" applyFill="1" applyAlignment="1" applyProtection="1">
      <alignment/>
      <protection hidden="1"/>
    </xf>
    <xf numFmtId="0" fontId="40" fillId="25" borderId="0" xfId="0" applyFont="1" applyFill="1" applyAlignment="1" applyProtection="1">
      <alignment horizontal="justify"/>
      <protection hidden="1"/>
    </xf>
    <xf numFmtId="0" fontId="40" fillId="25" borderId="0" xfId="0" applyFont="1" applyFill="1" applyAlignment="1" applyProtection="1">
      <alignment/>
      <protection hidden="1"/>
    </xf>
    <xf numFmtId="1" fontId="38" fillId="25" borderId="0" xfId="0" applyNumberFormat="1" applyFont="1" applyFill="1" applyAlignment="1" applyProtection="1">
      <alignment/>
      <protection hidden="1"/>
    </xf>
    <xf numFmtId="1" fontId="39" fillId="25" borderId="0" xfId="0" applyNumberFormat="1" applyFont="1" applyFill="1" applyAlignment="1" applyProtection="1">
      <alignment horizontal="right"/>
      <protection hidden="1"/>
    </xf>
    <xf numFmtId="0" fontId="41" fillId="26" borderId="17" xfId="0" applyFont="1" applyFill="1" applyBorder="1" applyAlignment="1" applyProtection="1">
      <alignment horizontal="left"/>
      <protection hidden="1"/>
    </xf>
    <xf numFmtId="0" fontId="41" fillId="26" borderId="11" xfId="0" applyFont="1" applyFill="1" applyBorder="1" applyAlignment="1" applyProtection="1">
      <alignment horizontal="left"/>
      <protection hidden="1"/>
    </xf>
    <xf numFmtId="0" fontId="40" fillId="26" borderId="17" xfId="0" applyFont="1" applyFill="1" applyBorder="1" applyAlignment="1" applyProtection="1">
      <alignment horizontal="left" vertical="center" indent="6"/>
      <protection hidden="1"/>
    </xf>
    <xf numFmtId="0" fontId="40" fillId="26" borderId="11" xfId="0" applyFont="1" applyFill="1" applyBorder="1" applyAlignment="1" applyProtection="1">
      <alignment horizontal="left" vertical="center" indent="6"/>
      <protection hidden="1"/>
    </xf>
    <xf numFmtId="0" fontId="40" fillId="25" borderId="0" xfId="0" applyFont="1" applyFill="1" applyBorder="1" applyAlignment="1" applyProtection="1">
      <alignment horizontal="justify" wrapText="1"/>
      <protection hidden="1"/>
    </xf>
    <xf numFmtId="0" fontId="18" fillId="25" borderId="0" xfId="0" applyFont="1" applyFill="1" applyBorder="1" applyAlignment="1" applyProtection="1">
      <alignment horizontal="justify" wrapText="1"/>
      <protection hidden="1"/>
    </xf>
    <xf numFmtId="0" fontId="38" fillId="27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0" fillId="27" borderId="17" xfId="0" applyFont="1" applyFill="1" applyBorder="1" applyAlignment="1" applyProtection="1">
      <alignment horizontal="left" vertical="center" wrapText="1" indent="6"/>
      <protection hidden="1"/>
    </xf>
    <xf numFmtId="0" fontId="18" fillId="0" borderId="11" xfId="0" applyFont="1" applyBorder="1" applyAlignment="1">
      <alignment horizontal="left" vertical="center" wrapText="1" indent="6"/>
    </xf>
    <xf numFmtId="0" fontId="45" fillId="25" borderId="18" xfId="0" applyFont="1" applyFill="1" applyBorder="1" applyAlignment="1" applyProtection="1">
      <alignment horizontal="center" vertical="center" wrapText="1"/>
      <protection hidden="1"/>
    </xf>
    <xf numFmtId="0" fontId="46" fillId="0" borderId="18" xfId="0" applyFont="1" applyBorder="1" applyAlignment="1" applyProtection="1">
      <alignment horizontal="center" vertical="center"/>
      <protection hidden="1"/>
    </xf>
    <xf numFmtId="0" fontId="38" fillId="27" borderId="17" xfId="0" applyFont="1" applyFill="1" applyBorder="1" applyAlignment="1" applyProtection="1">
      <alignment horizontal="left" vertical="top"/>
      <protection hidden="1"/>
    </xf>
    <xf numFmtId="0" fontId="38" fillId="27" borderId="11" xfId="0" applyFont="1" applyFill="1" applyBorder="1" applyAlignment="1" applyProtection="1">
      <alignment horizontal="left" vertical="top"/>
      <protection hidden="1"/>
    </xf>
    <xf numFmtId="0" fontId="38" fillId="27" borderId="17" xfId="0" applyFont="1" applyFill="1" applyBorder="1" applyAlignment="1" applyProtection="1">
      <alignment horizontal="left"/>
      <protection hidden="1"/>
    </xf>
    <xf numFmtId="0" fontId="38" fillId="27" borderId="11" xfId="0" applyFont="1" applyFill="1" applyBorder="1" applyAlignment="1" applyProtection="1">
      <alignment horizontal="left"/>
      <protection hidden="1"/>
    </xf>
    <xf numFmtId="0" fontId="41" fillId="27" borderId="17" xfId="0" applyFont="1" applyFill="1" applyBorder="1" applyAlignment="1" applyProtection="1">
      <alignment horizontal="left" vertical="top"/>
      <protection hidden="1"/>
    </xf>
    <xf numFmtId="0" fontId="0" fillId="27" borderId="11" xfId="0" applyFill="1" applyBorder="1" applyAlignment="1" applyProtection="1">
      <alignment horizontal="left"/>
      <protection hidden="1"/>
    </xf>
    <xf numFmtId="0" fontId="38" fillId="26" borderId="17" xfId="0" applyFont="1" applyFill="1" applyBorder="1" applyAlignment="1" applyProtection="1">
      <alignment horizontal="left" vertical="center"/>
      <protection hidden="1"/>
    </xf>
    <xf numFmtId="0" fontId="38" fillId="26" borderId="11" xfId="0" applyFont="1" applyFill="1" applyBorder="1" applyAlignment="1" applyProtection="1">
      <alignment horizontal="left" vertical="center"/>
      <protection hidden="1"/>
    </xf>
    <xf numFmtId="0" fontId="41" fillId="27" borderId="17" xfId="0" applyFont="1" applyFill="1" applyBorder="1" applyAlignment="1" applyProtection="1">
      <alignment horizontal="left"/>
      <protection hidden="1"/>
    </xf>
    <xf numFmtId="0" fontId="41" fillId="27" borderId="11" xfId="0" applyFont="1" applyFill="1" applyBorder="1" applyAlignment="1" applyProtection="1">
      <alignment horizontal="left"/>
      <protection hidden="1"/>
    </xf>
    <xf numFmtId="0" fontId="19" fillId="24" borderId="10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173" fontId="21" fillId="24" borderId="0" xfId="0" applyNumberFormat="1" applyFont="1" applyFill="1" applyBorder="1" applyAlignment="1" applyProtection="1">
      <alignment horizontal="center" vertical="top"/>
      <protection locked="0"/>
    </xf>
    <xf numFmtId="173" fontId="20" fillId="24" borderId="0" xfId="0" applyNumberFormat="1" applyFont="1" applyFill="1" applyBorder="1" applyAlignment="1" applyProtection="1">
      <alignment horizontal="center" vertical="top" wrapText="1"/>
      <protection locked="0"/>
    </xf>
    <xf numFmtId="0" fontId="19" fillId="24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8" fillId="24" borderId="0" xfId="0" applyFont="1" applyFill="1" applyBorder="1" applyAlignment="1" applyProtection="1">
      <alignment horizontal="left" indent="4"/>
      <protection/>
    </xf>
    <xf numFmtId="0" fontId="19" fillId="24" borderId="10" xfId="0" applyFont="1" applyFill="1" applyBorder="1" applyAlignment="1" applyProtection="1">
      <alignment vertical="top"/>
      <protection/>
    </xf>
    <xf numFmtId="0" fontId="19" fillId="24" borderId="19" xfId="0" applyFont="1" applyFill="1" applyBorder="1" applyAlignment="1" applyProtection="1">
      <alignment horizontal="left" wrapText="1"/>
      <protection/>
    </xf>
    <xf numFmtId="0" fontId="19" fillId="0" borderId="20" xfId="0" applyFont="1" applyBorder="1" applyAlignment="1">
      <alignment horizontal="left" wrapText="1"/>
    </xf>
    <xf numFmtId="0" fontId="18" fillId="24" borderId="19" xfId="0" applyFont="1" applyFill="1" applyBorder="1" applyAlignment="1" applyProtection="1">
      <alignment horizontal="left" indent="4"/>
      <protection/>
    </xf>
    <xf numFmtId="0" fontId="18" fillId="24" borderId="20" xfId="0" applyFont="1" applyFill="1" applyBorder="1" applyAlignment="1" applyProtection="1">
      <alignment horizontal="left" indent="4"/>
      <protection/>
    </xf>
    <xf numFmtId="0" fontId="18" fillId="24" borderId="10" xfId="0" applyFont="1" applyFill="1" applyBorder="1" applyAlignment="1" applyProtection="1">
      <alignment horizontal="left" indent="4"/>
      <protection/>
    </xf>
    <xf numFmtId="0" fontId="0" fillId="0" borderId="20" xfId="0" applyBorder="1" applyAlignment="1">
      <alignment horizontal="left" indent="4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B4">
      <selection activeCell="D11" sqref="D11"/>
    </sheetView>
  </sheetViews>
  <sheetFormatPr defaultColWidth="9.140625" defaultRowHeight="12.75"/>
  <cols>
    <col min="1" max="1" width="9.140625" style="11" customWidth="1"/>
    <col min="2" max="2" width="45.140625" style="11" customWidth="1"/>
    <col min="3" max="3" width="21.7109375" style="10" customWidth="1"/>
    <col min="4" max="4" width="17.8515625" style="10" customWidth="1"/>
    <col min="5" max="5" width="5.57421875" style="33" customWidth="1"/>
    <col min="6" max="6" width="2.421875" style="38" customWidth="1"/>
    <col min="7" max="7" width="23.8515625" style="35" hidden="1" customWidth="1"/>
    <col min="8" max="8" width="18.421875" style="35" hidden="1" customWidth="1"/>
    <col min="9" max="9" width="9.140625" style="35" hidden="1" customWidth="1"/>
    <col min="10" max="10" width="12.57421875" style="35" hidden="1" customWidth="1"/>
    <col min="11" max="12" width="9.140625" style="35" hidden="1" customWidth="1"/>
    <col min="13" max="13" width="15.140625" style="35" hidden="1" customWidth="1"/>
    <col min="14" max="16" width="9.140625" style="35" hidden="1" customWidth="1"/>
    <col min="17" max="17" width="9.140625" style="38" hidden="1" customWidth="1"/>
    <col min="18" max="19" width="9.140625" style="38" customWidth="1"/>
    <col min="20" max="23" width="9.140625" style="33" customWidth="1"/>
    <col min="24" max="29" width="9.140625" style="10" customWidth="1"/>
    <col min="30" max="16384" width="9.140625" style="11" customWidth="1"/>
  </cols>
  <sheetData>
    <row r="1" ht="18.75" customHeight="1">
      <c r="B1" s="9" t="s">
        <v>0</v>
      </c>
    </row>
    <row r="2" spans="2:28" ht="191.25" customHeight="1">
      <c r="B2" s="48" t="s">
        <v>66</v>
      </c>
      <c r="C2" s="48"/>
      <c r="D2" s="48"/>
      <c r="E2" s="39"/>
      <c r="T2" s="47"/>
      <c r="U2" s="47"/>
      <c r="V2" s="47"/>
      <c r="W2" s="48"/>
      <c r="X2" s="48"/>
      <c r="Y2" s="48"/>
      <c r="Z2" s="48"/>
      <c r="AA2" s="48"/>
      <c r="AB2" s="48"/>
    </row>
    <row r="3" spans="2:5" ht="13.5" customHeight="1" thickBot="1">
      <c r="B3" s="53">
        <f>IF(I10&gt;I9,"A kedvezményezett eltartottak nem lehetnek többen a családi pótléknál figyelembe vett eltartottaknál. A számítás hibás!","")</f>
      </c>
      <c r="C3" s="54"/>
      <c r="D3" s="54"/>
      <c r="E3" s="39"/>
    </row>
    <row r="4" spans="2:5" ht="23.25" customHeight="1" thickBot="1">
      <c r="B4" s="61" t="s">
        <v>13</v>
      </c>
      <c r="C4" s="62"/>
      <c r="D4" s="12"/>
      <c r="E4" s="40"/>
    </row>
    <row r="5" spans="2:7" ht="23.25" customHeight="1" thickBot="1">
      <c r="B5" s="61" t="s">
        <v>14</v>
      </c>
      <c r="C5" s="62"/>
      <c r="D5" s="13"/>
      <c r="G5" s="35" t="s">
        <v>19</v>
      </c>
    </row>
    <row r="6" spans="2:4" ht="23.25" customHeight="1" hidden="1" thickBot="1">
      <c r="B6" s="14"/>
      <c r="C6" s="15"/>
      <c r="D6" s="16"/>
    </row>
    <row r="7" spans="2:14" ht="23.25" customHeight="1" thickBot="1">
      <c r="B7" s="17"/>
      <c r="C7" s="18"/>
      <c r="D7" s="12"/>
      <c r="H7" s="36"/>
      <c r="N7" s="35">
        <v>0</v>
      </c>
    </row>
    <row r="8" spans="2:29" s="19" customFormat="1" ht="23.25" customHeight="1" thickBot="1">
      <c r="B8" s="63" t="s">
        <v>1</v>
      </c>
      <c r="C8" s="64"/>
      <c r="D8" s="29">
        <f>SUM(D9:D11)</f>
        <v>247000</v>
      </c>
      <c r="E8" s="34"/>
      <c r="F8" s="8"/>
      <c r="G8" s="37" t="s">
        <v>15</v>
      </c>
      <c r="H8" s="37"/>
      <c r="I8" s="37"/>
      <c r="J8" s="37"/>
      <c r="K8" s="37"/>
      <c r="L8" s="37"/>
      <c r="M8" s="37"/>
      <c r="N8" s="37">
        <v>1</v>
      </c>
      <c r="O8" s="37"/>
      <c r="P8" s="37"/>
      <c r="Q8" s="8"/>
      <c r="R8" s="8"/>
      <c r="S8" s="8"/>
      <c r="T8" s="34"/>
      <c r="U8" s="34"/>
      <c r="V8" s="34"/>
      <c r="W8" s="34"/>
      <c r="X8" s="8"/>
      <c r="Y8" s="8"/>
      <c r="Z8" s="8"/>
      <c r="AA8" s="8"/>
      <c r="AB8" s="8"/>
      <c r="AC8" s="8"/>
    </row>
    <row r="9" spans="2:14" ht="23.25" customHeight="1" thickBot="1">
      <c r="B9" s="57" t="s">
        <v>11</v>
      </c>
      <c r="C9" s="58"/>
      <c r="D9" s="30">
        <f>D11*0.015</f>
        <v>3000</v>
      </c>
      <c r="G9" s="35" t="s">
        <v>16</v>
      </c>
      <c r="H9" s="36">
        <v>1</v>
      </c>
      <c r="I9" s="36">
        <f>H9-1</f>
        <v>0</v>
      </c>
      <c r="J9" s="35" t="s">
        <v>43</v>
      </c>
      <c r="K9" s="35">
        <v>66670</v>
      </c>
      <c r="N9" s="35">
        <v>2</v>
      </c>
    </row>
    <row r="10" spans="2:14" ht="23.25" customHeight="1" thickBot="1">
      <c r="B10" s="57" t="s">
        <v>63</v>
      </c>
      <c r="C10" s="58"/>
      <c r="D10" s="30">
        <f>D11*0.22</f>
        <v>44000</v>
      </c>
      <c r="G10" s="35" t="s">
        <v>17</v>
      </c>
      <c r="H10" s="36">
        <v>1</v>
      </c>
      <c r="I10" s="36">
        <f>H10-1</f>
        <v>0</v>
      </c>
      <c r="J10" s="35" t="s">
        <v>44</v>
      </c>
      <c r="K10" s="35">
        <v>100000</v>
      </c>
      <c r="N10" s="37">
        <v>3</v>
      </c>
    </row>
    <row r="11" spans="2:14" ht="23.25" customHeight="1" thickBot="1">
      <c r="B11" s="43" t="s">
        <v>3</v>
      </c>
      <c r="C11" s="44"/>
      <c r="D11" s="31">
        <v>200000</v>
      </c>
      <c r="J11" s="35" t="s">
        <v>45</v>
      </c>
      <c r="K11" s="35">
        <v>220000</v>
      </c>
      <c r="N11" s="35">
        <v>4</v>
      </c>
    </row>
    <row r="12" spans="2:14" ht="23.25" customHeight="1" thickBot="1">
      <c r="B12" s="57" t="str">
        <f>IF(H7=2,"Nyugdíjjárulék (2%)","Nyugdíjjárulék (10%)")</f>
        <v>Nyugdíjjárulék (10%)</v>
      </c>
      <c r="C12" s="58"/>
      <c r="D12" s="30">
        <f>N34</f>
        <v>20000</v>
      </c>
      <c r="N12" s="37">
        <v>5</v>
      </c>
    </row>
    <row r="13" spans="2:29" s="19" customFormat="1" ht="23.25" customHeight="1" thickBot="1">
      <c r="B13" s="57" t="s">
        <v>20</v>
      </c>
      <c r="C13" s="58"/>
      <c r="D13" s="30">
        <f>N31</f>
        <v>17000</v>
      </c>
      <c r="E13" s="34"/>
      <c r="F13" s="8"/>
      <c r="G13" s="37"/>
      <c r="H13" s="37"/>
      <c r="I13" s="37"/>
      <c r="J13" s="37"/>
      <c r="K13" s="37"/>
      <c r="L13" s="37"/>
      <c r="M13" s="37"/>
      <c r="N13" s="35">
        <v>6</v>
      </c>
      <c r="O13" s="37"/>
      <c r="P13" s="37"/>
      <c r="Q13" s="8"/>
      <c r="R13" s="8"/>
      <c r="S13" s="8"/>
      <c r="T13" s="34"/>
      <c r="U13" s="34"/>
      <c r="V13" s="34"/>
      <c r="W13" s="34"/>
      <c r="X13" s="8"/>
      <c r="Y13" s="8"/>
      <c r="Z13" s="8"/>
      <c r="AA13" s="8"/>
      <c r="AB13" s="8"/>
      <c r="AC13" s="8"/>
    </row>
    <row r="14" spans="2:14" ht="23.25" customHeight="1" thickBot="1">
      <c r="B14" s="55" t="s">
        <v>42</v>
      </c>
      <c r="C14" s="56"/>
      <c r="D14" s="30">
        <f>K17</f>
        <v>30000</v>
      </c>
      <c r="G14" s="35" t="s">
        <v>18</v>
      </c>
      <c r="H14" s="35">
        <v>75625</v>
      </c>
      <c r="N14" s="37">
        <v>7</v>
      </c>
    </row>
    <row r="15" spans="2:14" ht="23.25" customHeight="1" thickBot="1">
      <c r="B15" s="51" t="s">
        <v>33</v>
      </c>
      <c r="C15" s="52"/>
      <c r="D15" s="23">
        <f>P25</f>
        <v>0</v>
      </c>
      <c r="J15" s="35" t="s">
        <v>39</v>
      </c>
      <c r="K15" s="35">
        <f>IF(D17=0,0,IF(D17&gt;5000,5000,D17))</f>
        <v>0</v>
      </c>
      <c r="N15" s="37">
        <v>8</v>
      </c>
    </row>
    <row r="16" spans="2:14" ht="23.25" customHeight="1" thickBot="1">
      <c r="B16" s="51" t="s">
        <v>34</v>
      </c>
      <c r="C16" s="52"/>
      <c r="D16" s="23">
        <f>P35</f>
        <v>0</v>
      </c>
      <c r="G16" s="35" t="s">
        <v>21</v>
      </c>
      <c r="H16" s="35">
        <f>IF(IF(I10&gt;I9,0,IF(I9=0,0,IF(I9&lt;3,I10*62500,I10*206250)))&gt;D11,D11,(IF(I10&gt;I9,0,IF(I9=0,0,IF(I9&lt;3,I10*62500,I10*206250)))))</f>
        <v>0</v>
      </c>
      <c r="J16" s="35" t="s">
        <v>10</v>
      </c>
      <c r="K16" s="35">
        <f>N27</f>
        <v>30000</v>
      </c>
      <c r="N16" s="35">
        <v>9</v>
      </c>
    </row>
    <row r="17" spans="2:11" ht="23.25" customHeight="1" thickBot="1">
      <c r="B17" s="45" t="s">
        <v>38</v>
      </c>
      <c r="C17" s="46"/>
      <c r="D17" s="32">
        <v>0</v>
      </c>
      <c r="E17" s="41">
        <f>IF(D17&gt;5000,"Legfeljebb 5000.- Ft. Kérem javítsa! ","")</f>
      </c>
      <c r="G17" s="35" t="s">
        <v>22</v>
      </c>
      <c r="H17" s="35">
        <f>IF(I10&gt;I9,0,IF(I9=0,0,IF(I9&lt;3,I10*62500,I10*206250)))</f>
        <v>0</v>
      </c>
      <c r="J17" s="35" t="s">
        <v>40</v>
      </c>
      <c r="K17" s="35">
        <f>IF(K16&gt;K15,K16-K15,0)</f>
        <v>30000</v>
      </c>
    </row>
    <row r="18" spans="2:29" s="21" customFormat="1" ht="23.25" customHeight="1" thickBot="1">
      <c r="B18" s="55" t="s">
        <v>36</v>
      </c>
      <c r="C18" s="56"/>
      <c r="D18" s="30">
        <f>D14+D13+D12</f>
        <v>67000</v>
      </c>
      <c r="E18" s="33"/>
      <c r="F18" s="38"/>
      <c r="G18" s="35" t="s">
        <v>24</v>
      </c>
      <c r="H18" s="35">
        <f>D11*0.07</f>
        <v>14000.000000000002</v>
      </c>
      <c r="I18" s="35"/>
      <c r="J18" s="35"/>
      <c r="K18" s="35"/>
      <c r="L18" s="35"/>
      <c r="M18" s="35"/>
      <c r="N18" s="35"/>
      <c r="O18" s="35"/>
      <c r="P18" s="35"/>
      <c r="Q18" s="38"/>
      <c r="R18" s="38"/>
      <c r="S18" s="38"/>
      <c r="T18" s="33"/>
      <c r="U18" s="33"/>
      <c r="V18" s="33"/>
      <c r="W18" s="33"/>
      <c r="X18" s="20"/>
      <c r="Y18" s="20"/>
      <c r="Z18" s="20"/>
      <c r="AA18" s="20"/>
      <c r="AB18" s="20"/>
      <c r="AC18" s="20"/>
    </row>
    <row r="19" spans="2:13" ht="23.25" customHeight="1" thickBot="1">
      <c r="B19" s="59" t="s">
        <v>4</v>
      </c>
      <c r="C19" s="60"/>
      <c r="D19" s="29">
        <f>D11-D18</f>
        <v>133000</v>
      </c>
      <c r="G19" s="35" t="s">
        <v>25</v>
      </c>
      <c r="H19" s="35">
        <f>D11*0.015</f>
        <v>3000</v>
      </c>
      <c r="M19" s="35" t="s">
        <v>50</v>
      </c>
    </row>
    <row r="20" spans="2:14" ht="12.75">
      <c r="B20" s="22"/>
      <c r="G20" s="35" t="s">
        <v>23</v>
      </c>
      <c r="H20" s="35">
        <f>IF(H17&gt;D11,H17-D11,0)</f>
        <v>0</v>
      </c>
      <c r="M20" s="35" t="s">
        <v>46</v>
      </c>
      <c r="N20" s="35">
        <f>IF(I10&gt;I9,0,IF(I10=1,K9,0))</f>
        <v>0</v>
      </c>
    </row>
    <row r="21" spans="2:14" ht="12.75">
      <c r="B21" s="11" t="s">
        <v>65</v>
      </c>
      <c r="G21" s="35" t="s">
        <v>26</v>
      </c>
      <c r="H21" s="35">
        <f>H20*0.16</f>
        <v>0</v>
      </c>
      <c r="J21" s="35" t="s">
        <v>35</v>
      </c>
      <c r="M21" s="35" t="s">
        <v>47</v>
      </c>
      <c r="N21" s="35">
        <f>IF(I10&gt;I9,0,IF(I10=2,I10*K10,0))</f>
        <v>0</v>
      </c>
    </row>
    <row r="22" spans="7:14" ht="12.75">
      <c r="G22" s="35" t="s">
        <v>27</v>
      </c>
      <c r="H22" s="35">
        <f>IF(H21&gt;I22,0,I22-H21)</f>
        <v>8000</v>
      </c>
      <c r="I22" s="35">
        <f>D11*0.04</f>
        <v>8000</v>
      </c>
      <c r="J22" s="35">
        <f>I22-H22</f>
        <v>0</v>
      </c>
      <c r="M22" s="35" t="s">
        <v>48</v>
      </c>
      <c r="N22" s="35">
        <f>IF(I10&gt;I9,0,IF(I10&gt;2,I10*K11,0))</f>
        <v>0</v>
      </c>
    </row>
    <row r="23" spans="7:8" ht="12.75">
      <c r="G23" s="35" t="s">
        <v>30</v>
      </c>
      <c r="H23" s="35">
        <f>IF(H22=0,H21-I22,0)</f>
        <v>0</v>
      </c>
    </row>
    <row r="24" spans="7:14" ht="12.75">
      <c r="G24" s="35" t="s">
        <v>28</v>
      </c>
      <c r="H24" s="35">
        <f>IF(H23&gt;I24,0,I24-H23)</f>
        <v>6000</v>
      </c>
      <c r="I24" s="35">
        <f>D11*0.03</f>
        <v>6000</v>
      </c>
      <c r="J24" s="35">
        <f>I24-H24</f>
        <v>0</v>
      </c>
      <c r="M24" s="35" t="s">
        <v>49</v>
      </c>
      <c r="N24" s="35">
        <f>SUM(N20:N23)</f>
        <v>0</v>
      </c>
    </row>
    <row r="25" spans="5:16" ht="12.75">
      <c r="E25" s="42"/>
      <c r="G25" s="35" t="s">
        <v>29</v>
      </c>
      <c r="H25" s="35">
        <f>D11*0.015</f>
        <v>3000</v>
      </c>
      <c r="M25" s="35" t="s">
        <v>51</v>
      </c>
      <c r="N25" s="35">
        <f>ROUND(N24*0.15,-2)</f>
        <v>0</v>
      </c>
      <c r="O25" s="35" t="s">
        <v>59</v>
      </c>
      <c r="P25" s="35">
        <f>IF(N25&gt;N26,N26,N25)</f>
        <v>0</v>
      </c>
    </row>
    <row r="26" spans="7:14" ht="12.75">
      <c r="G26" s="35" t="s">
        <v>31</v>
      </c>
      <c r="H26" s="35">
        <f>IF(H24=0,H23-I24,0)</f>
        <v>0</v>
      </c>
      <c r="M26" s="35" t="s">
        <v>52</v>
      </c>
      <c r="N26" s="35">
        <f>D11*0.15</f>
        <v>30000</v>
      </c>
    </row>
    <row r="27" spans="1:14" ht="12.75">
      <c r="A27" s="22"/>
      <c r="B27" s="22"/>
      <c r="C27" s="24"/>
      <c r="D27" s="24"/>
      <c r="G27" s="35" t="s">
        <v>32</v>
      </c>
      <c r="H27" s="35">
        <f>IF(H26&gt;I27,0,I27-H26)</f>
        <v>20000</v>
      </c>
      <c r="I27" s="35">
        <f>D11*0.1</f>
        <v>20000</v>
      </c>
      <c r="J27" s="35">
        <f>I27-H27</f>
        <v>0</v>
      </c>
      <c r="M27" s="35" t="s">
        <v>10</v>
      </c>
      <c r="N27" s="35">
        <f>IF(N26&gt;N25,N26-N25,0)</f>
        <v>30000</v>
      </c>
    </row>
    <row r="28" spans="1:14" ht="12.75">
      <c r="A28" s="22"/>
      <c r="B28" s="22"/>
      <c r="C28" s="24"/>
      <c r="D28" s="24"/>
      <c r="M28" s="35" t="s">
        <v>30</v>
      </c>
      <c r="N28" s="35">
        <f>IF(N27=0,N25-N26,0)</f>
        <v>0</v>
      </c>
    </row>
    <row r="29" spans="1:16" ht="12.75">
      <c r="A29" s="22"/>
      <c r="J29" s="35">
        <f>SUM(J22:J27)</f>
        <v>0</v>
      </c>
      <c r="M29" s="35" t="s">
        <v>53</v>
      </c>
      <c r="N29" s="35">
        <f>D11*0.07</f>
        <v>14000.000000000002</v>
      </c>
      <c r="O29" s="35" t="s">
        <v>60</v>
      </c>
      <c r="P29" s="35">
        <f>IF(N28&gt;N29,N29,N28)</f>
        <v>0</v>
      </c>
    </row>
    <row r="30" spans="1:14" ht="18">
      <c r="A30" s="22"/>
      <c r="B30" s="49"/>
      <c r="C30" s="50"/>
      <c r="D30" s="25"/>
      <c r="M30" s="35" t="s">
        <v>54</v>
      </c>
      <c r="N30" s="35">
        <f>IF(N29&gt;N28,N29-N28,0)</f>
        <v>14000.000000000002</v>
      </c>
    </row>
    <row r="31" spans="1:14" ht="12.75">
      <c r="A31" s="22"/>
      <c r="B31" s="22"/>
      <c r="C31" s="24"/>
      <c r="D31" s="24"/>
      <c r="M31" s="35" t="s">
        <v>55</v>
      </c>
      <c r="N31" s="35">
        <f>N30+D11*0.015</f>
        <v>17000</v>
      </c>
    </row>
    <row r="32" spans="1:14" ht="12.75">
      <c r="A32" s="22"/>
      <c r="B32" s="22"/>
      <c r="C32" s="24"/>
      <c r="D32" s="24"/>
      <c r="M32" s="35" t="s">
        <v>30</v>
      </c>
      <c r="N32" s="35">
        <f>IF(N30=0,N28-N29,0)</f>
        <v>0</v>
      </c>
    </row>
    <row r="33" spans="13:16" ht="12.75">
      <c r="M33" s="35" t="s">
        <v>56</v>
      </c>
      <c r="N33" s="35">
        <f>D11*0.1</f>
        <v>20000</v>
      </c>
      <c r="O33" s="35" t="s">
        <v>61</v>
      </c>
      <c r="P33" s="35">
        <f>IF(N32&gt;N33,N33,N32)</f>
        <v>0</v>
      </c>
    </row>
    <row r="34" spans="13:14" ht="12.75">
      <c r="M34" s="35" t="s">
        <v>57</v>
      </c>
      <c r="N34" s="35">
        <f>IF(N33&gt;N32,N33-N32,0)</f>
        <v>20000</v>
      </c>
    </row>
    <row r="35" spans="13:16" ht="12.75">
      <c r="M35" s="35" t="s">
        <v>30</v>
      </c>
      <c r="N35" s="35">
        <f>IF(N34=0,N32-N33,0)</f>
        <v>0</v>
      </c>
      <c r="O35" s="35" t="s">
        <v>62</v>
      </c>
      <c r="P35" s="35">
        <f>P33+P29</f>
        <v>0</v>
      </c>
    </row>
    <row r="37" spans="13:14" ht="12.75">
      <c r="M37" s="35" t="s">
        <v>58</v>
      </c>
      <c r="N37" s="35">
        <f>IF(N27=0,D11*0.15,N25)</f>
        <v>0</v>
      </c>
    </row>
  </sheetData>
  <sheetProtection password="F099" sheet="1" formatCells="0" formatColumns="0" formatRows="0" insertColumns="0" insertRows="0" insertHyperlinks="0" deleteColumns="0" deleteRows="0" sort="0" autoFilter="0" pivotTables="0"/>
  <mergeCells count="20">
    <mergeCell ref="B12:C12"/>
    <mergeCell ref="B19:C19"/>
    <mergeCell ref="B16:C16"/>
    <mergeCell ref="B18:C18"/>
    <mergeCell ref="B4:C4"/>
    <mergeCell ref="B13:C13"/>
    <mergeCell ref="B5:C5"/>
    <mergeCell ref="B8:C8"/>
    <mergeCell ref="B9:C9"/>
    <mergeCell ref="B10:C10"/>
    <mergeCell ref="B11:C11"/>
    <mergeCell ref="B17:C17"/>
    <mergeCell ref="T2:V2"/>
    <mergeCell ref="W2:Y2"/>
    <mergeCell ref="Z2:AB2"/>
    <mergeCell ref="B30:C30"/>
    <mergeCell ref="B15:C15"/>
    <mergeCell ref="B2:D2"/>
    <mergeCell ref="B3:D3"/>
    <mergeCell ref="B14:C14"/>
  </mergeCells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1.00390625" style="2" customWidth="1"/>
    <col min="4" max="4" width="21.140625" style="2" customWidth="1"/>
    <col min="5" max="16384" width="9.140625" style="2" customWidth="1"/>
  </cols>
  <sheetData>
    <row r="1" spans="2:4" ht="38.25" customHeight="1">
      <c r="B1" s="1" t="s">
        <v>5</v>
      </c>
      <c r="C1" s="67" t="s">
        <v>6</v>
      </c>
      <c r="D1" s="67"/>
    </row>
    <row r="2" spans="2:4" ht="19.5" customHeight="1">
      <c r="B2" s="1" t="s">
        <v>7</v>
      </c>
      <c r="C2" s="67" t="s">
        <v>12</v>
      </c>
      <c r="D2" s="67"/>
    </row>
    <row r="3" spans="2:4" ht="19.5" customHeight="1">
      <c r="B3" s="3" t="s">
        <v>8</v>
      </c>
      <c r="C3" s="68" t="s">
        <v>64</v>
      </c>
      <c r="D3" s="68"/>
    </row>
    <row r="4" spans="2:4" ht="46.5" customHeight="1">
      <c r="B4" s="3" t="s">
        <v>9</v>
      </c>
      <c r="C4" s="69"/>
      <c r="D4" s="69"/>
    </row>
    <row r="5" spans="2:4" ht="9.75" customHeight="1">
      <c r="B5" s="3"/>
      <c r="C5" s="4"/>
      <c r="D5" s="5"/>
    </row>
    <row r="6" spans="2:4" ht="26.25" customHeight="1">
      <c r="B6" s="65" t="s">
        <v>13</v>
      </c>
      <c r="C6" s="65"/>
      <c r="D6" s="26">
        <f>'Adotabla 2017'!I9</f>
        <v>0</v>
      </c>
    </row>
    <row r="7" spans="2:4" ht="26.25" customHeight="1">
      <c r="B7" s="65" t="s">
        <v>14</v>
      </c>
      <c r="C7" s="65"/>
      <c r="D7" s="26">
        <f>'Adotabla 2017'!I10</f>
        <v>0</v>
      </c>
    </row>
    <row r="8" spans="2:4" ht="26.25" customHeight="1">
      <c r="B8" s="70"/>
      <c r="C8" s="71"/>
      <c r="D8" s="26"/>
    </row>
    <row r="9" spans="2:4" ht="26.25" customHeight="1">
      <c r="B9" s="66" t="s">
        <v>1</v>
      </c>
      <c r="C9" s="66"/>
      <c r="D9" s="27">
        <f>'Adotabla 2017'!D8</f>
        <v>247000</v>
      </c>
    </row>
    <row r="10" spans="2:4" ht="26.25" customHeight="1">
      <c r="B10" s="65" t="s">
        <v>2</v>
      </c>
      <c r="C10" s="65"/>
      <c r="D10" s="27">
        <f>'Adotabla 2017'!D9</f>
        <v>3000</v>
      </c>
    </row>
    <row r="11" spans="2:4" ht="26.25" customHeight="1">
      <c r="B11" s="65" t="s">
        <v>63</v>
      </c>
      <c r="C11" s="65"/>
      <c r="D11" s="27">
        <f>'Adotabla 2017'!D10</f>
        <v>44000</v>
      </c>
    </row>
    <row r="12" spans="2:4" ht="26.25" customHeight="1">
      <c r="B12" s="66" t="s">
        <v>3</v>
      </c>
      <c r="C12" s="66"/>
      <c r="D12" s="27">
        <f>'Adotabla 2017'!D11</f>
        <v>200000</v>
      </c>
    </row>
    <row r="13" spans="2:4" ht="26.25" customHeight="1">
      <c r="B13" s="65" t="str">
        <f>'Adotabla 2017'!B12:C12</f>
        <v>Nyugdíjjárulék (10%)</v>
      </c>
      <c r="C13" s="65"/>
      <c r="D13" s="27">
        <f>'Adotabla 2017'!D12</f>
        <v>20000</v>
      </c>
    </row>
    <row r="14" spans="2:4" ht="26.25" customHeight="1">
      <c r="B14" s="65" t="s">
        <v>37</v>
      </c>
      <c r="C14" s="65"/>
      <c r="D14" s="27">
        <f>'Adotabla 2017'!D13</f>
        <v>17000</v>
      </c>
    </row>
    <row r="15" spans="2:4" ht="26.25" customHeight="1">
      <c r="B15" s="74" t="str">
        <f>'Adotabla 2017'!B14</f>
        <v>Személyi jövedelemadó (15%)</v>
      </c>
      <c r="C15" s="75"/>
      <c r="D15" s="28">
        <f>'Adotabla 2017'!D14</f>
        <v>30000</v>
      </c>
    </row>
    <row r="16" spans="2:4" ht="26.25" customHeight="1">
      <c r="B16" s="76" t="s">
        <v>33</v>
      </c>
      <c r="C16" s="77"/>
      <c r="D16" s="28">
        <f>'Adotabla 2017'!D15</f>
        <v>0</v>
      </c>
    </row>
    <row r="17" spans="2:4" ht="26.25" customHeight="1">
      <c r="B17" s="78" t="s">
        <v>34</v>
      </c>
      <c r="C17" s="78"/>
      <c r="D17" s="28">
        <f>'Adotabla 2017'!D16</f>
        <v>0</v>
      </c>
    </row>
    <row r="18" spans="2:4" ht="26.25" customHeight="1">
      <c r="B18" s="76" t="s">
        <v>41</v>
      </c>
      <c r="C18" s="79"/>
      <c r="D18" s="28">
        <f>IF('Adotabla 2017'!D17&lt;5000,'Adotabla 2017'!D17,5000)</f>
        <v>0</v>
      </c>
    </row>
    <row r="19" spans="2:4" ht="26.25" customHeight="1">
      <c r="B19" s="73" t="s">
        <v>36</v>
      </c>
      <c r="C19" s="73"/>
      <c r="D19" s="27">
        <f>'Adotabla 2017'!D18</f>
        <v>67000</v>
      </c>
    </row>
    <row r="20" spans="2:4" ht="26.25" customHeight="1">
      <c r="B20" s="6" t="s">
        <v>4</v>
      </c>
      <c r="C20" s="7"/>
      <c r="D20" s="27">
        <f>'Adotabla 2017'!D19</f>
        <v>133000</v>
      </c>
    </row>
    <row r="23" spans="3:4" ht="15">
      <c r="C23" s="72"/>
      <c r="D23" s="72"/>
    </row>
  </sheetData>
  <sheetProtection password="F099" sheet="1" formatCells="0" formatColumns="0" formatRows="0" insertColumns="0" insertRows="0" insertHyperlinks="0" deleteColumns="0" deleteRows="0" sort="0" autoFilter="0" pivotTables="0"/>
  <mergeCells count="19">
    <mergeCell ref="C23:D23"/>
    <mergeCell ref="B11:C11"/>
    <mergeCell ref="B19:C19"/>
    <mergeCell ref="B13:C13"/>
    <mergeCell ref="B14:C14"/>
    <mergeCell ref="B15:C15"/>
    <mergeCell ref="B16:C16"/>
    <mergeCell ref="B12:C12"/>
    <mergeCell ref="B17:C17"/>
    <mergeCell ref="B18:C18"/>
    <mergeCell ref="B7:C7"/>
    <mergeCell ref="B9:C9"/>
    <mergeCell ref="B10:C10"/>
    <mergeCell ref="C1:D1"/>
    <mergeCell ref="C2:D2"/>
    <mergeCell ref="C3:D3"/>
    <mergeCell ref="C4:D4"/>
    <mergeCell ref="B6:C6"/>
    <mergeCell ref="B8:C8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cc3</dc:creator>
  <cp:keywords/>
  <dc:description/>
  <cp:lastModifiedBy>cc3</cp:lastModifiedBy>
  <cp:lastPrinted>2014-02-11T19:30:56Z</cp:lastPrinted>
  <dcterms:created xsi:type="dcterms:W3CDTF">2007-12-10T17:25:55Z</dcterms:created>
  <dcterms:modified xsi:type="dcterms:W3CDTF">2017-01-04T03:55:58Z</dcterms:modified>
  <cp:category/>
  <cp:version/>
  <cp:contentType/>
  <cp:contentStatus/>
</cp:coreProperties>
</file>